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cwolf/Documents/Dolby/Specs/hdmi/CEA/SVG_Test_Development/"/>
    </mc:Choice>
  </mc:AlternateContent>
  <xr:revisionPtr revIDLastSave="0" documentId="13_ncr:1_{25FB9DD3-F190-BB47-B5C9-FC316B2BB1D3}" xr6:coauthVersionLast="46" xr6:coauthVersionMax="46" xr10:uidLastSave="{00000000-0000-0000-0000-000000000000}"/>
  <workbookProtection lockStructure="1"/>
  <bookViews>
    <workbookView xWindow="320" yWindow="920" windowWidth="36140" windowHeight="22020" xr2:uid="{EE369D47-2623-774E-AF6C-F8A04A3C34F3}"/>
  </bookViews>
  <sheets>
    <sheet name="Calcul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L4" i="1"/>
  <c r="I11" i="1"/>
  <c r="H11" i="1"/>
  <c r="G11" i="1"/>
  <c r="F11" i="1"/>
  <c r="E11" i="1"/>
  <c r="D11" i="1"/>
  <c r="C11" i="1"/>
  <c r="B11" i="1"/>
  <c r="L3" i="1"/>
  <c r="B3" i="1"/>
  <c r="B15" i="1" l="1"/>
  <c r="B25" i="1"/>
  <c r="F25" i="1" s="1"/>
  <c r="B4" i="1"/>
  <c r="B6" i="1" l="1"/>
  <c r="D14" i="1"/>
  <c r="D22" i="1"/>
  <c r="C4" i="1"/>
  <c r="F15" i="1"/>
  <c r="H22" i="1" l="1"/>
  <c r="B41" i="1"/>
  <c r="H14" i="1"/>
  <c r="I4" i="1"/>
  <c r="H4" i="1" s="1"/>
  <c r="D26" i="1" s="1"/>
  <c r="H26" i="1" s="1"/>
  <c r="H27" i="1" s="1"/>
  <c r="B14" i="1"/>
  <c r="F14" i="1" s="1"/>
  <c r="B19" i="1"/>
  <c r="B22" i="1"/>
  <c r="B23" i="1" s="1"/>
  <c r="C5" i="1"/>
  <c r="C7" i="1" s="1"/>
  <c r="E22" i="1"/>
  <c r="D25" i="1"/>
  <c r="H25" i="1" s="1"/>
  <c r="E14" i="1"/>
  <c r="C6" i="1"/>
  <c r="B5" i="1"/>
  <c r="I22" i="1" l="1"/>
  <c r="I14" i="1"/>
  <c r="F22" i="1"/>
  <c r="I5" i="1"/>
  <c r="H5" i="1" s="1"/>
  <c r="D29" i="1" s="1"/>
  <c r="E41" i="1"/>
  <c r="I41" i="1" s="1"/>
  <c r="C25" i="1"/>
  <c r="C15" i="1"/>
  <c r="C16" i="1" s="1"/>
  <c r="C41" i="1"/>
  <c r="D41" i="1"/>
  <c r="E40" i="1"/>
  <c r="E18" i="1"/>
  <c r="D27" i="1"/>
  <c r="B27" i="1" s="1"/>
  <c r="F27" i="1" s="1"/>
  <c r="E19" i="1"/>
  <c r="D16" i="1"/>
  <c r="H16" i="1" s="1"/>
  <c r="B7" i="1"/>
  <c r="D19" i="1"/>
  <c r="C19" i="1"/>
  <c r="D40" i="1"/>
  <c r="D18" i="1"/>
  <c r="F18" i="1" s="1"/>
  <c r="B26" i="1"/>
  <c r="F26" i="1" s="1"/>
  <c r="C14" i="1"/>
  <c r="G14" i="1" s="1"/>
  <c r="C22" i="1"/>
  <c r="C23" i="1" s="1"/>
  <c r="D15" i="1"/>
  <c r="G22" i="1" l="1"/>
  <c r="G41" i="1"/>
  <c r="I6" i="1"/>
  <c r="I7" i="1" s="1"/>
  <c r="H7" i="1" s="1"/>
  <c r="C26" i="1"/>
  <c r="G26" i="1" s="1"/>
  <c r="G25" i="1"/>
  <c r="C27" i="1"/>
  <c r="G27" i="1" s="1"/>
  <c r="D24" i="1"/>
  <c r="H24" i="1" s="1"/>
  <c r="E28" i="1"/>
  <c r="H29" i="1"/>
  <c r="H31" i="1" s="1"/>
  <c r="C24" i="1"/>
  <c r="H19" i="1"/>
  <c r="F19" i="1"/>
  <c r="I18" i="1"/>
  <c r="G18" i="1"/>
  <c r="G40" i="1"/>
  <c r="I40" i="1"/>
  <c r="F41" i="1"/>
  <c r="H41" i="1"/>
  <c r="F40" i="1"/>
  <c r="H40" i="1"/>
  <c r="B24" i="1"/>
  <c r="E24" i="1"/>
  <c r="G24" i="1" s="1"/>
  <c r="I19" i="1"/>
  <c r="G19" i="1"/>
  <c r="D23" i="1"/>
  <c r="E23" i="1"/>
  <c r="D17" i="1"/>
  <c r="H17" i="1" s="1"/>
  <c r="H15" i="1"/>
  <c r="B16" i="1"/>
  <c r="F16" i="1" s="1"/>
  <c r="D31" i="1"/>
  <c r="B29" i="1"/>
  <c r="F29" i="1" s="1"/>
  <c r="C29" i="1"/>
  <c r="G29" i="1" s="1"/>
  <c r="C17" i="1"/>
  <c r="G15" i="1"/>
  <c r="H18" i="1"/>
  <c r="G16" i="1" l="1"/>
  <c r="E30" i="1"/>
  <c r="C31" i="1"/>
  <c r="G31" i="1" s="1"/>
  <c r="H23" i="1"/>
  <c r="F23" i="1"/>
  <c r="F24" i="1"/>
  <c r="H6" i="1"/>
  <c r="D33" i="1" s="1"/>
  <c r="E32" i="1" s="1"/>
  <c r="G23" i="1"/>
  <c r="I23" i="1"/>
  <c r="I24" i="1"/>
  <c r="B28" i="1"/>
  <c r="F28" i="1" s="1"/>
  <c r="I28" i="1"/>
  <c r="C28" i="1"/>
  <c r="G28" i="1" s="1"/>
  <c r="B17" i="1"/>
  <c r="F17" i="1" s="1"/>
  <c r="B31" i="1"/>
  <c r="F31" i="1" s="1"/>
  <c r="G17" i="1"/>
  <c r="B30" i="1" l="1"/>
  <c r="F30" i="1" s="1"/>
  <c r="C30" i="1"/>
  <c r="G30" i="1" s="1"/>
  <c r="I30" i="1"/>
  <c r="C32" i="1"/>
  <c r="G32" i="1" s="1"/>
  <c r="D35" i="1"/>
  <c r="E34" i="1" s="1"/>
  <c r="I34" i="1" s="1"/>
  <c r="I32" i="1"/>
  <c r="C33" i="1"/>
  <c r="G33" i="1" s="1"/>
  <c r="B32" i="1"/>
  <c r="F32" i="1" s="1"/>
  <c r="B33" i="1"/>
  <c r="F33" i="1" s="1"/>
  <c r="D37" i="1"/>
  <c r="E36" i="1" s="1"/>
  <c r="C36" i="1" s="1"/>
  <c r="G36" i="1" s="1"/>
  <c r="H33" i="1"/>
  <c r="H35" i="1" s="1"/>
  <c r="D39" i="1" l="1"/>
  <c r="E38" i="1" s="1"/>
  <c r="B37" i="1"/>
  <c r="F37" i="1" s="1"/>
  <c r="B35" i="1"/>
  <c r="F35" i="1" s="1"/>
  <c r="C34" i="1"/>
  <c r="G34" i="1" s="1"/>
  <c r="B34" i="1"/>
  <c r="F34" i="1" s="1"/>
  <c r="C35" i="1"/>
  <c r="G35" i="1" s="1"/>
  <c r="I36" i="1"/>
  <c r="B36" i="1"/>
  <c r="F36" i="1" s="1"/>
  <c r="H37" i="1"/>
  <c r="H39" i="1" s="1"/>
  <c r="C37" i="1"/>
  <c r="G37" i="1" s="1"/>
  <c r="C39" i="1"/>
  <c r="G39" i="1" s="1"/>
  <c r="B39" i="1"/>
  <c r="F39" i="1" s="1"/>
  <c r="I38" i="1" l="1"/>
  <c r="C38" i="1"/>
  <c r="G38" i="1" s="1"/>
  <c r="B38" i="1"/>
  <c r="F38" i="1" s="1"/>
</calcChain>
</file>

<file path=xl/sharedStrings.xml><?xml version="1.0" encoding="utf-8"?>
<sst xmlns="http://schemas.openxmlformats.org/spreadsheetml/2006/main" count="78" uniqueCount="62">
  <si>
    <t>Width</t>
  </si>
  <si>
    <t>Active Rectangle</t>
  </si>
  <si>
    <t>x</t>
  </si>
  <si>
    <t>y</t>
  </si>
  <si>
    <t>Main Circle</t>
  </si>
  <si>
    <t>Left Circle</t>
  </si>
  <si>
    <t>Right Circle</t>
  </si>
  <si>
    <t>SVG Stroke:</t>
  </si>
  <si>
    <t>Height</t>
  </si>
  <si>
    <t>Total Frame:</t>
  </si>
  <si>
    <t>Active Content:</t>
  </si>
  <si>
    <t>Protected:</t>
  </si>
  <si>
    <t>Top:</t>
  </si>
  <si>
    <t>Bars:</t>
  </si>
  <si>
    <t>Aspect</t>
  </si>
  <si>
    <t xml:space="preserve"> Ratio</t>
  </si>
  <si>
    <t>File Name:</t>
  </si>
  <si>
    <t>Left / Top Bar</t>
  </si>
  <si>
    <t>Right / Bottom Bar</t>
  </si>
  <si>
    <t>w / r</t>
  </si>
  <si>
    <t>h / -</t>
  </si>
  <si>
    <t>SVG x / cx</t>
  </si>
  <si>
    <t>SVG y / cy</t>
  </si>
  <si>
    <t>SVG width / r</t>
  </si>
  <si>
    <t>SVG height / -</t>
  </si>
  <si>
    <t>DVB Style</t>
  </si>
  <si>
    <t>ATSC Style</t>
  </si>
  <si>
    <t>Left 14:9 Circle</t>
  </si>
  <si>
    <t>Right 14:9 Circle</t>
  </si>
  <si>
    <t>Left 16:9 Circle</t>
  </si>
  <si>
    <t>Right 16:9 Circle</t>
  </si>
  <si>
    <t>Left / Top Shading</t>
  </si>
  <si>
    <t>Right / Bottom Shading</t>
  </si>
  <si>
    <t>DVB File Content:</t>
  </si>
  <si>
    <t>ATSC File Content:</t>
  </si>
  <si>
    <t>ATSC Helper</t>
  </si>
  <si>
    <t>4:3 Area:</t>
  </si>
  <si>
    <t>14:9 Area:</t>
  </si>
  <si>
    <t>16:9 Area:</t>
  </si>
  <si>
    <t>64:27 Area:</t>
  </si>
  <si>
    <t>Left 64:27 Circle</t>
  </si>
  <si>
    <t>Right 64:27 Circle</t>
  </si>
  <si>
    <t>Optional Crop:</t>
  </si>
  <si>
    <t>Left 14:9 Line</t>
  </si>
  <si>
    <t>Right 14:9 Line</t>
  </si>
  <si>
    <t>Left 16:9 Line</t>
  </si>
  <si>
    <t>Right 16:9 Line</t>
  </si>
  <si>
    <t>h / - / y2</t>
  </si>
  <si>
    <t>Left 64:27 Line</t>
  </si>
  <si>
    <t>Right 64:27 Line</t>
  </si>
  <si>
    <t>w / r / -</t>
  </si>
  <si>
    <t>V1.3 – 2021-03-22</t>
  </si>
  <si>
    <t>Margin</t>
  </si>
  <si>
    <t>Canvas</t>
  </si>
  <si>
    <t>w</t>
  </si>
  <si>
    <t>h</t>
  </si>
  <si>
    <t>SVG x</t>
  </si>
  <si>
    <t>SVG y</t>
  </si>
  <si>
    <t>SVG width</t>
  </si>
  <si>
    <t>SVG height</t>
  </si>
  <si>
    <t>SVG Margin</t>
  </si>
  <si>
    <r>
      <rPr>
        <b/>
        <sz val="12"/>
        <color theme="1"/>
        <rFont val="Calibri"/>
        <family val="2"/>
        <scheme val="minor"/>
      </rPr>
      <t xml:space="preserve">Generate SVG vector graphics files to illustrate various Active Format Aspect Ratio cases. 
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Usage:</t>
    </r>
    <r>
      <rPr>
        <sz val="12"/>
        <color theme="1"/>
        <rFont val="Calibri"/>
        <family val="2"/>
        <scheme val="minor"/>
      </rPr>
      <t xml:space="preserve"> Provide Frame Height and Aspect Ratios in </t>
    </r>
    <r>
      <rPr>
        <sz val="12"/>
        <color theme="7"/>
        <rFont val="Calibri (Body)"/>
      </rPr>
      <t>Orange</t>
    </r>
    <r>
      <rPr>
        <sz val="12"/>
        <color theme="1"/>
        <rFont val="Calibri"/>
        <family val="2"/>
        <scheme val="minor"/>
      </rPr>
      <t xml:space="preserve"> fields. Selecting "Top" places content at top of frame. 
SVG line width can be choosen with "Stroke" parameter, and the diagram can be framed with an invisible margin. 
From the </t>
    </r>
    <r>
      <rPr>
        <sz val="12"/>
        <color theme="9"/>
        <rFont val="Calibri (Body)"/>
      </rPr>
      <t>Green</t>
    </r>
    <r>
      <rPr>
        <sz val="12"/>
        <color theme="1"/>
        <rFont val="Calibri"/>
        <family val="2"/>
        <scheme val="minor"/>
      </rPr>
      <t xml:space="preserve"> fields, choose DVB or ATSC style, Copy&amp;Paste SVG file content to a text file.
Remove double quotes after paste, if necessary. 
The first line is the file name, Cut&amp;Paste to use when saving. 
Questions &amp; comments:  Christian.Wolff@dolby.com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</si>
</sst>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: &quot;#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7"/>
      <name val="Calibri (Body)"/>
    </font>
    <font>
      <sz val="12"/>
      <color rgb="FF000000"/>
      <name val="Calibri"/>
      <family val="2"/>
    </font>
    <font>
      <b/>
      <sz val="12"/>
      <color theme="6"/>
      <name val="Calibri (Body)"/>
    </font>
    <font>
      <i/>
      <sz val="12"/>
      <color theme="1"/>
      <name val="Calibri"/>
      <family val="2"/>
      <scheme val="minor"/>
    </font>
    <font>
      <sz val="12"/>
      <color theme="9"/>
      <name val="Calibri (Body)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5" borderId="0" xfId="0" applyFill="1" applyProtection="1"/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5" xfId="0" applyNumberFormat="1" applyFill="1" applyBorder="1" applyAlignment="1" applyProtection="1">
      <alignment horizontal="left"/>
      <protection locked="0"/>
    </xf>
    <xf numFmtId="0" fontId="0" fillId="3" borderId="2" xfId="0" applyFill="1" applyBorder="1" applyProtection="1">
      <protection locked="0"/>
    </xf>
    <xf numFmtId="164" fontId="0" fillId="3" borderId="3" xfId="0" applyNumberFormat="1" applyFill="1" applyBorder="1" applyAlignment="1" applyProtection="1">
      <alignment horizontal="left"/>
      <protection locked="0"/>
    </xf>
    <xf numFmtId="0" fontId="2" fillId="3" borderId="1" xfId="0" applyFont="1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horizontal="right" vertical="top"/>
    </xf>
    <xf numFmtId="0" fontId="1" fillId="0" borderId="0" xfId="0" applyFont="1" applyAlignment="1">
      <alignment horizontal="left" vertical="center"/>
    </xf>
    <xf numFmtId="0" fontId="0" fillId="0" borderId="0" xfId="0" applyFill="1"/>
    <xf numFmtId="0" fontId="5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Fill="1" applyProtection="1"/>
    <xf numFmtId="0" fontId="1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E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5</xdr:row>
          <xdr:rowOff>0</xdr:rowOff>
        </xdr:from>
        <xdr:to>
          <xdr:col>5</xdr:col>
          <xdr:colOff>25400</xdr:colOff>
          <xdr:row>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en-US" sz="1200" b="0" i="0" u="none" strike="noStrike" baseline="0">
                <a:solidFill>
                  <a:srgbClr val="000000"/>
                </a:solidFill>
                <a:latin typeface="Calibri" pitchFamily="2" charset="0"/>
                <a:cs typeface="Calibri" pitchFamily="2" charset="0"/>
              </a:endParaRPr>
            </a:p>
            <a:p>
              <a:pPr algn="l" rtl="0">
                <a:defRPr sz="1000"/>
              </a:pPr>
              <a:endParaRPr lang="en-US" sz="1200" b="0" i="0" u="none" strike="noStrike" baseline="0">
                <a:solidFill>
                  <a:srgbClr val="000000"/>
                </a:solidFill>
                <a:latin typeface="Calibri" pitchFamily="2" charset="0"/>
                <a:cs typeface="Calibri" pitchFamily="2" charset="0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69334-6DA1-484C-B27F-8730B1077A67}">
  <sheetPr codeName="Sheet1"/>
  <dimension ref="A1:L41"/>
  <sheetViews>
    <sheetView tabSelected="1" zoomScale="150" zoomScaleNormal="150" workbookViewId="0">
      <pane ySplit="9" topLeftCell="A10" activePane="bottomLeft" state="frozen"/>
      <selection pane="bottomLeft" activeCell="A2" sqref="A2"/>
    </sheetView>
  </sheetViews>
  <sheetFormatPr baseColWidth="10" defaultRowHeight="16" x14ac:dyDescent="0.2"/>
  <cols>
    <col min="1" max="1" width="24.5" style="1" customWidth="1"/>
    <col min="2" max="3" width="7.83203125" customWidth="1"/>
    <col min="4" max="5" width="10.83203125" customWidth="1"/>
    <col min="6" max="9" width="13.83203125" customWidth="1"/>
    <col min="11" max="11" width="17" customWidth="1"/>
    <col min="12" max="12" width="40.83203125" customWidth="1"/>
  </cols>
  <sheetData>
    <row r="1" spans="1:12" ht="153" customHeight="1" x14ac:dyDescent="0.2">
      <c r="A1" s="22" t="s">
        <v>61</v>
      </c>
      <c r="B1" s="23"/>
      <c r="C1" s="23"/>
      <c r="D1" s="23"/>
      <c r="E1" s="23"/>
      <c r="F1" s="23"/>
      <c r="G1" s="23"/>
      <c r="H1" s="23"/>
      <c r="I1" s="23"/>
    </row>
    <row r="2" spans="1:12" ht="17" thickBot="1" x14ac:dyDescent="0.25">
      <c r="A2" s="21" t="s">
        <v>51</v>
      </c>
      <c r="B2" t="s">
        <v>0</v>
      </c>
      <c r="C2" t="s">
        <v>8</v>
      </c>
      <c r="D2" s="1" t="s">
        <v>14</v>
      </c>
      <c r="E2" t="s">
        <v>15</v>
      </c>
    </row>
    <row r="3" spans="1:12" ht="17" thickBot="1" x14ac:dyDescent="0.25">
      <c r="A3" s="2" t="s">
        <v>9</v>
      </c>
      <c r="B3" s="6">
        <f xml:space="preserve"> C3 * D3 / E3</f>
        <v>360</v>
      </c>
      <c r="C3" s="7">
        <v>270</v>
      </c>
      <c r="D3" s="8">
        <v>4</v>
      </c>
      <c r="E3" s="9">
        <v>3</v>
      </c>
      <c r="G3" s="19" t="s">
        <v>35</v>
      </c>
      <c r="H3" t="s">
        <v>0</v>
      </c>
      <c r="I3" t="s">
        <v>8</v>
      </c>
      <c r="K3" s="15" t="s">
        <v>16</v>
      </c>
      <c r="L3" s="14" t="str">
        <f xml:space="preserve"> "AFD_" &amp; D3 &amp; "x" &amp; E3 &amp;
IF(AND(D4 &gt; 0, E4 &gt; 0), "_" &amp; D4 &amp; "x" &amp; E4, "_full") &amp;
IF(E6, "top", "") &amp;
IF(AND(D5 &gt; 0, E5 &gt; 0), "_" &amp; D5 &amp; "x" &amp; E5, "") &amp;
"_" &amp; C3 &amp; "p" &amp; E7 &amp; ".svg"</f>
        <v>AFD_4x3_full_270p4.svg</v>
      </c>
    </row>
    <row r="4" spans="1:12" ht="17" customHeight="1" thickBot="1" x14ac:dyDescent="0.25">
      <c r="A4" s="2" t="s">
        <v>10</v>
      </c>
      <c r="B4" s="6">
        <f xml:space="preserve"> MIN(B3, IF(AND(D4 &gt; 0, E4 &gt; 0), C3 * D4 / E4, B3))</f>
        <v>360</v>
      </c>
      <c r="C4" s="4">
        <f xml:space="preserve"> MIN(C3, IF(AND(D4 &gt; 0, E4 &gt; 0), B3 * E4 / D4, C3))</f>
        <v>270</v>
      </c>
      <c r="D4" s="10"/>
      <c r="E4" s="11"/>
      <c r="G4" s="18" t="s">
        <v>36</v>
      </c>
      <c r="H4" s="4">
        <f xml:space="preserve"> MIN(B4, I4 * 4 / 3)</f>
        <v>360</v>
      </c>
      <c r="I4" s="4">
        <f xml:space="preserve"> C4</f>
        <v>270</v>
      </c>
      <c r="K4" s="15" t="s">
        <v>33</v>
      </c>
      <c r="L4" s="17" t="str">
        <f xml:space="preserve">
"DVB_" &amp; L3 &amp; CHAR(10) &amp;
"&lt;?xml version='1.0' encoding='UTF-8' standalone='no'?&gt;" &amp; CHAR(10) &amp;
"&lt;!DOCTYPE svg PUBLIC '-//W3C//DTD SVG 1.1//EN' 'http://www.w3.org/Graphics/SVG/1.1/DTD/svg11.dtd'&gt;" &amp; CHAR(10) &amp;
"&lt;svg width='" &amp; B3 &amp; "' height='" &amp; C3 &amp; "' viewBox='" &amp; B11 &amp; " " &amp; C11 &amp; " " &amp; D11 &amp; " " &amp; E11 &amp; "' xmlns='http://www.w3.org/2000/svg' xmlns:xlink='http://www.w3.org/1999/xlink'&gt;" &amp; CHAR(10) &amp;
CHAR(9) &amp; "&lt;g fill='rgb(255,255,255)' stroke='rgb(0,0,0)' stroke-width='" &amp; E7 &amp; "' stroke-linecap='round' stroke-linejoin='round'&gt;" &amp; CHAR(10) &amp;
CHAR(9) &amp; CHAR(9) &amp; "&lt;rect x='" &amp; F11 &amp; "' y='" &amp; G11 &amp; "' width='" &amp; H11 &amp; "' height='" &amp; I11 &amp; "' stroke='rgb(255,255,255)' /&gt;" &amp; CHAR(10) &amp;
CHAR(9) &amp; CHAR(9) &amp; "&lt;rect x='" &amp; F14 &amp; "' y='" &amp; G14 &amp; "' width='" &amp; H14 &amp; "' height='" &amp; I14 &amp; "' fill='rgb(224,224,224)' /&gt;" &amp; CHAR(10) &amp;
CHAR(9) &amp; CHAR(9) &amp; "&lt;circle cx='" &amp; F15 &amp; "' cy='" &amp; G15 &amp; "' r='" &amp; H15 &amp; "' /&gt;" &amp; CHAR(10) &amp;
CHAR(9) &amp; CHAR(9) &amp; "&lt;circle cx='" &amp; F16 &amp; "' cy='" &amp; G16 &amp; "' r='" &amp; H16 &amp; "' /&gt;" &amp; CHAR(10) &amp;
CHAR(9) &amp; CHAR(9) &amp; "&lt;circle cx='" &amp; F17 &amp; "' cy='" &amp; G17 &amp; "' r='" &amp; H17 &amp; "' /&gt;" &amp; CHAR(10) &amp;
IF(AND(D18 &gt; 0, E18 &gt; 0),
CHAR(9) &amp; CHAR(9) &amp; "&lt;rect x='" &amp; F18 &amp; "' y='" &amp; G18 &amp; "' width='" &amp; H18 &amp; "' height='" &amp; I18 &amp; "' fill='rgb(0,0,0)' /&gt;" &amp; CHAR(10),
"") &amp;
IF(AND(D19 &gt; 0, E19 &gt; 0),
CHAR(9) &amp; CHAR(9) &amp; "&lt;rect x='" &amp; F19 &amp; "' y='" &amp; G19 &amp; "' width='" &amp; H19 &amp; "' height='" &amp; I19 &amp; "' fill='rgb(0,0,0)' /&gt;" &amp; CHAR(10),
"") &amp;
CHAR(9) &amp; "&lt;/g&gt;" &amp; CHAR(10) &amp;
"&lt;/svg&gt;" &amp; CHAR(10) &amp; CHAR(10)</f>
        <v xml:space="preserve">DVB_AFD_4x3_full_270p4.svg
&lt;?xml version='1.0' encoding='UTF-8' standalone='no'?&gt;
&lt;!DOCTYPE svg PUBLIC '-//W3C//DTD SVG 1.1//EN' 'http://www.w3.org/Graphics/SVG/1.1/DTD/svg11.dtd'&gt;
&lt;svg width='360' height='270' viewBox='-4 -4 368 278' xmlns='http://www.w3.org/2000/svg' xmlns:xlink='http://www.w3.org/1999/xlink'&gt;
	&lt;g fill='rgb(255,255,255)' stroke='rgb(0,0,0)' stroke-width='4' stroke-linecap='round' stroke-linejoin='round'&gt;
		&lt;rect x='-2' y='-2' width='364' height='274' stroke='rgb(255,255,255)' /&gt;
		&lt;rect x='2' y='2' width='356' height='266' fill='rgb(224,224,224)' /&gt;
		&lt;circle cx='180' cy='135' r='133' /&gt;
		&lt;circle cx='24.5' cy='135' r='22.5' /&gt;
		&lt;circle cx='335.5' cy='135' r='22.5' /&gt;
	&lt;/g&gt;
&lt;/svg&gt;
</v>
      </c>
    </row>
    <row r="5" spans="1:12" ht="17" customHeight="1" thickBot="1" x14ac:dyDescent="0.25">
      <c r="A5" s="2" t="s">
        <v>11</v>
      </c>
      <c r="B5" s="6">
        <f xml:space="preserve"> MIN(B4, IF(AND(D5 &gt; 0, E5 &gt; 0), C4 * D5 / E5, B4))</f>
        <v>360</v>
      </c>
      <c r="C5" s="4">
        <f xml:space="preserve"> MIN(C4, IF(AND(D5 &gt; 0, E5 &gt; 0), B4 * E5 / D5, C4))</f>
        <v>270</v>
      </c>
      <c r="D5" s="8"/>
      <c r="E5" s="9"/>
      <c r="G5" s="18" t="s">
        <v>37</v>
      </c>
      <c r="H5" s="4">
        <f xml:space="preserve"> MIN(B4, I5 * 14 / 9)</f>
        <v>360</v>
      </c>
      <c r="I5" s="4">
        <f xml:space="preserve"> I4</f>
        <v>270</v>
      </c>
      <c r="K5" s="15" t="s">
        <v>34</v>
      </c>
      <c r="L5" s="17" t="str">
        <f xml:space="preserve">
"ATSC_" &amp; L3 &amp; CHAR(10) &amp;
"&lt;?xml version='1.0' encoding='UTF-8' standalone='no'?&gt;" &amp; CHAR(10) &amp;
"&lt;!DOCTYPE svg PUBLIC '-//W3C//DTD SVG 1.1//EN' 'http://www.w3.org/Graphics/SVG/1.1/DTD/svg11.dtd'&gt;" &amp; CHAR(10) &amp;
"&lt;svg width='" &amp; B3 &amp; "' height='" &amp; C3 &amp; "' viewBox='" &amp; B11 &amp; " " &amp; C11 &amp; " " &amp; D11 &amp; " " &amp; E11 &amp; "' xmlns='http://www.w3.org/2000/svg' xmlns:xlink='http://www.w3.org/1999/xlink'&gt;" &amp; CHAR(10) &amp;
CHAR(9) &amp; "&lt;g fill='none' stroke='rgb(0,0,0)' stroke-width='" &amp; E7 &amp; "' stroke-linecap='round' stroke-linejoin='round'&gt;" &amp; CHAR(10) &amp;
CHAR(9) &amp; CHAR(9) &amp; "&lt;rect x='" &amp; F11 &amp; "' y='" &amp; G11 &amp; "' width='" &amp; H11 &amp; "' height='" &amp; I11 &amp; "' stroke='rgb(255,255,255)' /&gt;" &amp; CHAR(10) &amp;
CHAR(9) &amp; CHAR(9) &amp; "&lt;rect x='" &amp; F22 &amp; "' y='" &amp; G22 &amp; "' width='" &amp; H22 &amp; "' height='" &amp; I22 &amp; "' fill='rgb(255,255,255)' /&gt;" &amp; CHAR(10) &amp;
IF(AND(D23 &gt; 0, E23 &gt; 0),
CHAR(9) &amp; CHAR(9) &amp; "&lt;rect x='" &amp; F23 &amp; "' y='" &amp; G23 &amp; "' width='" &amp; H23 &amp; "' height='" &amp; I23 &amp; "' fill='rgb(224,224,224)' /&gt;" &amp; CHAR(10),
"") &amp;
IF(AND(D24 &gt; 0, E24 &gt; 0),
CHAR(9) &amp; CHAR(9) &amp; "&lt;rect x='" &amp; F24 &amp; "' y='" &amp; G24 &amp; "' width='" &amp; H24 &amp; "' height='" &amp; I24 &amp; "' fill='rgb(224,224,224)' /&gt;" &amp; CHAR(10),
"") &amp;
CHAR(9) &amp; CHAR(9) &amp; "&lt;circle cx='" &amp; F25 &amp; "' cy='" &amp; G25 &amp; "' r='" &amp; H25 &amp; "' /&gt;" &amp; CHAR(10) &amp;
CHAR(9) &amp; CHAR(9) &amp; "&lt;circle cx='" &amp; F26 &amp; "' cy='" &amp; G26 &amp; "' r='" &amp; H26 &amp; "' /&gt;" &amp; CHAR(10) &amp;
CHAR(9) &amp; CHAR(9) &amp; "&lt;circle cx='" &amp; F27 &amp; "' cy='" &amp; G27 &amp; "' r='" &amp; H27 &amp; "' /&gt;" &amp; CHAR(10) &amp;
IF(E28 &gt; 0,
CHAR(9) &amp; CHAR(9) &amp; "&lt;line x1='" &amp; F28 &amp; "' y1='" &amp; G28 &amp; "' x2='" &amp; F28 &amp; "' y2='" &amp; I28 &amp; "' /&gt;" &amp; CHAR(10),
"") &amp;
IF(D29 &gt; 0,
CHAR(9) &amp; CHAR(9) &amp; "&lt;circle cx='" &amp; F29 &amp; "' cy='" &amp; G29 &amp; "' r='" &amp; H29 &amp; "' /&gt;" &amp; CHAR(10),
"") &amp;
IF(E30 &gt; 0,
CHAR(9) &amp; CHAR(9) &amp; "&lt;line x1='" &amp; F30 &amp; "' y1='" &amp; G30 &amp; "' x2='" &amp; F30 &amp; "' y2='" &amp; I30 &amp; "' /&gt;" &amp; CHAR(10),
"") &amp;
IF(D31 &gt; 0,
CHAR(9) &amp; CHAR(9) &amp; "&lt;circle cx='" &amp; F31 &amp; "' cy='" &amp; G31 &amp; "' r='" &amp; H31 &amp; "' /&gt;" &amp; CHAR(10),
"") &amp;
IF(E32 &gt; 0,
CHAR(9) &amp; CHAR(9) &amp; "&lt;line x1='" &amp; F32 &amp; "' y1='" &amp; G32 &amp; "' x2='" &amp; F32 &amp; "' y2='" &amp; I32 &amp; "' /&gt;" &amp; CHAR(10),
"") &amp;
IF(D33 &gt; 0,
CHAR(9) &amp; CHAR(9) &amp; "&lt;circle cx='" &amp; F33 &amp; "' cy='" &amp; G33 &amp; "' r='" &amp; H33 &amp; "' /&gt;" &amp; CHAR(10),
"") &amp;
IF(E34 &gt; 0,
CHAR(9) &amp; CHAR(9) &amp; "&lt;line x1='" &amp; F34 &amp; "' y1='" &amp; G34 &amp; "' x2='" &amp; F34 &amp; "' y2='" &amp; I34 &amp; "' /&gt;" &amp; CHAR(10),
"") &amp;
IF(D35 &gt; 0,
CHAR(9) &amp; CHAR(9) &amp; "&lt;circle cx='" &amp; F35 &amp; "' cy='" &amp; G35 &amp; "' r='" &amp; H35 &amp; "' /&gt;" &amp; CHAR(10),
"") &amp;
IF(E36 &gt; 0,
CHAR(9) &amp; CHAR(9) &amp; "&lt;line x1='" &amp; F36 &amp; "' y1='" &amp; G36 &amp; "' x2='" &amp; F36 &amp; "' y2='" &amp; I36 &amp; "' /&gt;" &amp; CHAR(10),
"") &amp;
IF(D37 &gt; 0,
CHAR(9) &amp; CHAR(9) &amp; "&lt;circle cx='" &amp; F37 &amp; "' cy='" &amp; G37 &amp; "' r='" &amp; H37 &amp; "' /&gt;" &amp; CHAR(10),
"") &amp;
IF(E38 &gt; 0,
CHAR(9) &amp; CHAR(9) &amp; "&lt;line x1='" &amp; F38 &amp; "' y1='" &amp; G38 &amp; "' x2='" &amp; F38 &amp; "' y2='" &amp; I38 &amp; "' /&gt;" &amp; CHAR(10),
"") &amp;
IF(D39 &gt; 0,
CHAR(9) &amp; CHAR(9) &amp; "&lt;circle cx='" &amp; F39 &amp; "' cy='" &amp; G39 &amp; "' r='" &amp; H39 &amp; "' /&gt;" &amp; CHAR(10),
"") &amp;
IF(AND(D40 &gt; 0, E40 &gt; 0),
CHAR(9) &amp; CHAR(9) &amp; "&lt;rect x='" &amp; F40 &amp; "' y='" &amp; G40 &amp; "' width='" &amp; H40 &amp; "' height='" &amp; I40 &amp; "' fill='rgb(0,0,0)' /&gt;" &amp; CHAR(10),
"") &amp;
IF(AND(D41 &gt; 0, E41 &gt; 0),
CHAR(9) &amp; CHAR(9) &amp; "&lt;rect x='" &amp; F41 &amp; "' y='" &amp; G41 &amp; "' width='" &amp; H41 &amp; "' height='" &amp; I41 &amp; "' fill='rgb(0,0,0)' /&gt;" &amp; CHAR(10),
"") &amp;
CHAR(9) &amp; "&lt;/g&gt;" &amp; CHAR(10) &amp;
"&lt;/svg&gt;" &amp; CHAR(10) &amp; CHAR(10)</f>
        <v xml:space="preserve">ATSC_AFD_4x3_full_270p4.svg
&lt;?xml version='1.0' encoding='UTF-8' standalone='no'?&gt;
&lt;!DOCTYPE svg PUBLIC '-//W3C//DTD SVG 1.1//EN' 'http://www.w3.org/Graphics/SVG/1.1/DTD/svg11.dtd'&gt;
&lt;svg width='360' height='270' viewBox='-4 -4 368 278' xmlns='http://www.w3.org/2000/svg' xmlns:xlink='http://www.w3.org/1999/xlink'&gt;
	&lt;g fill='none' stroke='rgb(0,0,0)' stroke-width='4' stroke-linecap='round' stroke-linejoin='round'&gt;
		&lt;rect x='-2' y='-2' width='364' height='274' stroke='rgb(255,255,255)' /&gt;
		&lt;rect x='2' y='2' width='356' height='266' fill='rgb(255,255,255)' /&gt;
		&lt;circle cx='180' cy='135' r='133' /&gt;
		&lt;circle cx='24.5' cy='135' r='22.5' /&gt;
		&lt;circle cx='335.5' cy='135' r='22.5' /&gt;
	&lt;/g&gt;
&lt;/svg&gt;
</v>
      </c>
    </row>
    <row r="6" spans="1:12" ht="17" thickBot="1" x14ac:dyDescent="0.25">
      <c r="A6" s="1" t="s">
        <v>13</v>
      </c>
      <c r="B6" s="6">
        <f xml:space="preserve"> (B3 - B4) / 2</f>
        <v>0</v>
      </c>
      <c r="C6" s="4">
        <f xml:space="preserve"> (C3 - C4) / 2</f>
        <v>0</v>
      </c>
      <c r="D6" s="1" t="s">
        <v>12</v>
      </c>
      <c r="E6" s="12" t="b">
        <v>0</v>
      </c>
      <c r="G6" s="18" t="s">
        <v>38</v>
      </c>
      <c r="H6" s="4">
        <f xml:space="preserve"> MIN(B4, I6 * 16 / 9)</f>
        <v>360</v>
      </c>
      <c r="I6" s="4">
        <f xml:space="preserve"> I5</f>
        <v>270</v>
      </c>
    </row>
    <row r="7" spans="1:12" ht="17" thickBot="1" x14ac:dyDescent="0.25">
      <c r="A7" s="1" t="s">
        <v>42</v>
      </c>
      <c r="B7" s="6">
        <f xml:space="preserve"> (B4 - B5) / 2</f>
        <v>0</v>
      </c>
      <c r="C7" s="4">
        <f xml:space="preserve"> (C4 - C5) / 2</f>
        <v>0</v>
      </c>
      <c r="D7" s="2" t="s">
        <v>7</v>
      </c>
      <c r="E7" s="13">
        <v>4</v>
      </c>
      <c r="G7" s="18" t="s">
        <v>39</v>
      </c>
      <c r="H7" s="4">
        <f xml:space="preserve"> MIN(B4, I7 * 64 / 27)</f>
        <v>360</v>
      </c>
      <c r="I7" s="4">
        <f xml:space="preserve"> I6</f>
        <v>270</v>
      </c>
    </row>
    <row r="8" spans="1:12" ht="17" thickBot="1" x14ac:dyDescent="0.25">
      <c r="B8" s="24"/>
      <c r="C8" s="20"/>
      <c r="D8" s="2" t="s">
        <v>60</v>
      </c>
      <c r="E8" s="13">
        <v>4</v>
      </c>
      <c r="G8" s="29"/>
      <c r="H8" s="24"/>
      <c r="I8" s="20"/>
    </row>
    <row r="10" spans="1:12" x14ac:dyDescent="0.2">
      <c r="A10" s="25" t="s">
        <v>53</v>
      </c>
      <c r="B10" t="s">
        <v>2</v>
      </c>
      <c r="C10" t="s">
        <v>3</v>
      </c>
      <c r="D10" s="26" t="s">
        <v>54</v>
      </c>
      <c r="E10" t="s">
        <v>55</v>
      </c>
      <c r="F10" t="s">
        <v>56</v>
      </c>
      <c r="G10" s="27" t="s">
        <v>57</v>
      </c>
      <c r="H10" t="s">
        <v>58</v>
      </c>
      <c r="I10" t="s">
        <v>59</v>
      </c>
    </row>
    <row r="11" spans="1:12" x14ac:dyDescent="0.2">
      <c r="A11" s="28" t="s">
        <v>52</v>
      </c>
      <c r="B11" s="3">
        <f xml:space="preserve"> -E8</f>
        <v>-4</v>
      </c>
      <c r="C11" s="3">
        <f xml:space="preserve"> -E8</f>
        <v>-4</v>
      </c>
      <c r="D11" s="3">
        <f xml:space="preserve"> B3 + 2 * E8</f>
        <v>368</v>
      </c>
      <c r="E11" s="3">
        <f xml:space="preserve"> C3 + 2 * E8</f>
        <v>278</v>
      </c>
      <c r="F11" s="5">
        <f xml:space="preserve"> B11 + E7 / 2</f>
        <v>-2</v>
      </c>
      <c r="G11" s="5">
        <f xml:space="preserve"> C11 + E7 / 2</f>
        <v>-2</v>
      </c>
      <c r="H11" s="5">
        <f xml:space="preserve"> D11 - E7</f>
        <v>364</v>
      </c>
      <c r="I11" s="5">
        <f xml:space="preserve"> E11 - E7</f>
        <v>274</v>
      </c>
    </row>
    <row r="13" spans="1:12" x14ac:dyDescent="0.2">
      <c r="A13" s="16" t="s">
        <v>25</v>
      </c>
      <c r="B13" t="s">
        <v>2</v>
      </c>
      <c r="C13" t="s">
        <v>3</v>
      </c>
      <c r="D13" t="s">
        <v>19</v>
      </c>
      <c r="E13" t="s">
        <v>20</v>
      </c>
      <c r="F13" t="s">
        <v>21</v>
      </c>
      <c r="G13" t="s">
        <v>22</v>
      </c>
      <c r="H13" t="s">
        <v>23</v>
      </c>
      <c r="I13" t="s">
        <v>24</v>
      </c>
    </row>
    <row r="14" spans="1:12" x14ac:dyDescent="0.2">
      <c r="A14" s="1" t="s">
        <v>1</v>
      </c>
      <c r="B14" s="3">
        <f xml:space="preserve"> B6</f>
        <v>0</v>
      </c>
      <c r="C14" s="3">
        <f xml:space="preserve"> IF(E6, 0, C6)</f>
        <v>0</v>
      </c>
      <c r="D14" s="3">
        <f xml:space="preserve"> B4</f>
        <v>360</v>
      </c>
      <c r="E14" s="3">
        <f xml:space="preserve"> C4</f>
        <v>270</v>
      </c>
      <c r="F14" s="5">
        <f xml:space="preserve"> IF(B6 &gt; 0, B14 - E7 / 2, B14 + E7 / 2)</f>
        <v>2</v>
      </c>
      <c r="G14" s="5">
        <f xml:space="preserve"> IF(AND(NOT(E6), C6 &gt; 0), C14 - E7 / 2, C14 + E7 / 2)</f>
        <v>2</v>
      </c>
      <c r="H14" s="5">
        <f xml:space="preserve"> IF(B6 &gt; 0, D14 + E7, D14 - E7)</f>
        <v>356</v>
      </c>
      <c r="I14" s="5">
        <f xml:space="preserve"> IF(C6 &gt; 0, E14 + IF(E6, 0, E7), E14 - E7)</f>
        <v>266</v>
      </c>
    </row>
    <row r="15" spans="1:12" x14ac:dyDescent="0.2">
      <c r="A15" s="1" t="s">
        <v>4</v>
      </c>
      <c r="B15" s="3">
        <f xml:space="preserve"> B3 / 2</f>
        <v>180</v>
      </c>
      <c r="C15" s="3">
        <f xml:space="preserve"> C3 / 2 - IF(E6, C6, 0)</f>
        <v>135</v>
      </c>
      <c r="D15" s="3">
        <f xml:space="preserve"> C5 / 2</f>
        <v>135</v>
      </c>
      <c r="F15" s="5">
        <f xml:space="preserve"> B15</f>
        <v>180</v>
      </c>
      <c r="G15" s="5">
        <f xml:space="preserve"> C15</f>
        <v>135</v>
      </c>
      <c r="H15" s="5">
        <f xml:space="preserve"> D15 - E7 / 2</f>
        <v>133</v>
      </c>
    </row>
    <row r="16" spans="1:12" x14ac:dyDescent="0.2">
      <c r="A16" s="1" t="s">
        <v>5</v>
      </c>
      <c r="B16" s="3">
        <f xml:space="preserve"> B15 - D15 - D16</f>
        <v>22.5</v>
      </c>
      <c r="C16" s="3">
        <f xml:space="preserve"> C15</f>
        <v>135</v>
      </c>
      <c r="D16" s="3">
        <f xml:space="preserve"> (B5 - C5) / 4</f>
        <v>22.5</v>
      </c>
      <c r="F16" s="5">
        <f xml:space="preserve"> B16 + E7 / 2</f>
        <v>24.5</v>
      </c>
      <c r="G16" s="5">
        <f xml:space="preserve"> G15</f>
        <v>135</v>
      </c>
      <c r="H16" s="5">
        <f xml:space="preserve"> D16</f>
        <v>22.5</v>
      </c>
    </row>
    <row r="17" spans="1:9" x14ac:dyDescent="0.2">
      <c r="A17" s="1" t="s">
        <v>6</v>
      </c>
      <c r="B17" s="3">
        <f xml:space="preserve"> B15 + D15 + D17</f>
        <v>337.5</v>
      </c>
      <c r="C17" s="3">
        <f xml:space="preserve"> C15</f>
        <v>135</v>
      </c>
      <c r="D17" s="3">
        <f xml:space="preserve"> D16</f>
        <v>22.5</v>
      </c>
      <c r="F17" s="5">
        <f xml:space="preserve"> B17 - E7 / 2</f>
        <v>335.5</v>
      </c>
      <c r="G17" s="5">
        <f xml:space="preserve"> G15</f>
        <v>135</v>
      </c>
      <c r="H17" s="5">
        <f xml:space="preserve"> D17</f>
        <v>22.5</v>
      </c>
    </row>
    <row r="18" spans="1:9" x14ac:dyDescent="0.2">
      <c r="A18" s="1" t="s">
        <v>17</v>
      </c>
      <c r="B18" s="3">
        <v>0</v>
      </c>
      <c r="C18" s="3">
        <v>0</v>
      </c>
      <c r="D18" s="3">
        <f xml:space="preserve"> IF(C6 &gt; 0, IF(E6, 0, B3), B6)</f>
        <v>0</v>
      </c>
      <c r="E18" s="3">
        <f xml:space="preserve"> IF(B6 &gt; 0, C3, IF(E6, 0, C6))</f>
        <v>0</v>
      </c>
      <c r="F18" s="5">
        <f xml:space="preserve"> IF(D18 &gt; 0, B18 + E7 / 2, 0)</f>
        <v>0</v>
      </c>
      <c r="G18" s="5">
        <f xml:space="preserve"> IF(E18 &gt; 0, C18 + E7 / 2, 0)</f>
        <v>0</v>
      </c>
      <c r="H18" s="5">
        <f xml:space="preserve"> IF(D18 &gt; 0, D18 - E7, 0)</f>
        <v>0</v>
      </c>
      <c r="I18" s="5">
        <f xml:space="preserve"> IF(E18 &gt; 0, E18 - E7, 0)</f>
        <v>0</v>
      </c>
    </row>
    <row r="19" spans="1:9" x14ac:dyDescent="0.2">
      <c r="A19" s="1" t="s">
        <v>18</v>
      </c>
      <c r="B19" s="3">
        <f xml:space="preserve"> IF(B6 &gt; 0, B6 + B4, 0)</f>
        <v>0</v>
      </c>
      <c r="C19" s="3">
        <f xml:space="preserve"> IF(C6 &gt; 0, IF(E6, C4, C6 + C4), 0)</f>
        <v>0</v>
      </c>
      <c r="D19" s="3">
        <f xml:space="preserve"> IF(C6 &gt; 0, B3, B6)</f>
        <v>0</v>
      </c>
      <c r="E19" s="3">
        <f xml:space="preserve"> IF(B6 &gt; 0, C3, IF(E6, C6 * 2, C6))</f>
        <v>0</v>
      </c>
      <c r="F19" s="5">
        <f xml:space="preserve"> IF(D19 &gt; 0, B19 + E7 / 2, 0)</f>
        <v>0</v>
      </c>
      <c r="G19" s="5">
        <f xml:space="preserve"> IF(E19 &gt; 0, C19 + E7 / 2, 0)</f>
        <v>0</v>
      </c>
      <c r="H19" s="5">
        <f xml:space="preserve"> IF(D19 &gt; 0, D19 - E7, 0)</f>
        <v>0</v>
      </c>
      <c r="I19" s="5">
        <f xml:space="preserve"> IF(E19 &gt; 0, E19 - E7, 0)</f>
        <v>0</v>
      </c>
    </row>
    <row r="21" spans="1:9" x14ac:dyDescent="0.2">
      <c r="A21" s="16" t="s">
        <v>26</v>
      </c>
      <c r="B21" t="s">
        <v>2</v>
      </c>
      <c r="C21" t="s">
        <v>3</v>
      </c>
      <c r="D21" t="s">
        <v>50</v>
      </c>
      <c r="E21" t="s">
        <v>47</v>
      </c>
      <c r="F21" t="s">
        <v>21</v>
      </c>
      <c r="G21" t="s">
        <v>22</v>
      </c>
      <c r="H21" t="s">
        <v>23</v>
      </c>
      <c r="I21" t="s">
        <v>24</v>
      </c>
    </row>
    <row r="22" spans="1:9" x14ac:dyDescent="0.2">
      <c r="A22" s="1" t="s">
        <v>1</v>
      </c>
      <c r="B22" s="3">
        <f xml:space="preserve"> B6</f>
        <v>0</v>
      </c>
      <c r="C22" s="3">
        <f xml:space="preserve"> IF(E6, 0, C6)</f>
        <v>0</v>
      </c>
      <c r="D22" s="3">
        <f xml:space="preserve"> B4</f>
        <v>360</v>
      </c>
      <c r="E22" s="3">
        <f xml:space="preserve"> C4</f>
        <v>270</v>
      </c>
      <c r="F22" s="5">
        <f xml:space="preserve"> IF(B6 &gt; 0, B22 - E7 / 2, B22 + E7 / 2)</f>
        <v>2</v>
      </c>
      <c r="G22" s="5">
        <f xml:space="preserve"> IF(AND(NOT(E6), C6 &gt; 0), C22 - E7 / 2, C22 + E7 / 2)</f>
        <v>2</v>
      </c>
      <c r="H22" s="5">
        <f xml:space="preserve"> IF(B6 &gt; 0, D22 + E7, D22 - E7)</f>
        <v>356</v>
      </c>
      <c r="I22" s="5">
        <f xml:space="preserve"> IF(C6 &gt; 0, E22 + IF(E6, 0, E7), E22 - E7)</f>
        <v>266</v>
      </c>
    </row>
    <row r="23" spans="1:9" x14ac:dyDescent="0.2">
      <c r="A23" s="1" t="s">
        <v>31</v>
      </c>
      <c r="B23" s="3">
        <f xml:space="preserve"> B22</f>
        <v>0</v>
      </c>
      <c r="C23" s="3">
        <f xml:space="preserve">  C22</f>
        <v>0</v>
      </c>
      <c r="D23" s="3">
        <f xml:space="preserve"> IF(C7 &gt; 0, B4, B7)</f>
        <v>0</v>
      </c>
      <c r="E23" s="3">
        <f xml:space="preserve"> IF(B7 &gt; 0, C4, C7)</f>
        <v>0</v>
      </c>
      <c r="F23" s="5">
        <f xml:space="preserve"> IF(D23 &gt; 0, IF(B6 &gt; 0, B23 - E7 / 2, B23 + E7 / 2), 0)</f>
        <v>0</v>
      </c>
      <c r="G23" s="5">
        <f xml:space="preserve"> IF(E23 &gt; 0, IF(AND(NOT(E6), C6 &gt; 0), C23 - E7 / 2, C23 + E7 / 2), 0)</f>
        <v>0</v>
      </c>
      <c r="H23" s="5">
        <f xml:space="preserve"> IF(D23 &gt; 0, IF(B6 &gt; 0, D23 + E7, IF(B7 &gt; 0, D23, D23 - E7)), 0)</f>
        <v>0</v>
      </c>
      <c r="I23" s="5">
        <f xml:space="preserve"> IF(E23 &gt; 0, IF(C7 &gt; 0, E23, IF(C6 &gt; 0, E23 + E7, E23 - E7)), 0)</f>
        <v>0</v>
      </c>
    </row>
    <row r="24" spans="1:9" x14ac:dyDescent="0.2">
      <c r="A24" s="1" t="s">
        <v>32</v>
      </c>
      <c r="B24" s="3">
        <f xml:space="preserve"> IF(B7 &gt; 0, B6 + B4 - B7, B22)</f>
        <v>0</v>
      </c>
      <c r="C24" s="3">
        <f xml:space="preserve"> IF(C7 &gt; 0, C22 + E22 - C7, C22)</f>
        <v>0</v>
      </c>
      <c r="D24" s="3">
        <f xml:space="preserve"> IF(C7 &gt; 0, B4, B7)</f>
        <v>0</v>
      </c>
      <c r="E24" s="3">
        <f xml:space="preserve"> IF(B7 &gt; 0, C4, C7)</f>
        <v>0</v>
      </c>
      <c r="F24" s="5">
        <f xml:space="preserve"> IF(D24&gt; 0, IF(B6 &gt; 0, B24 - E7 / 2, B24 + E7 / 2 - IF(B7&gt;0, E7, 0)), 0)</f>
        <v>0</v>
      </c>
      <c r="G24" s="5">
        <f xml:space="preserve"> IF(E24 &gt; 0, IF(AND(NOT(E6), C6 &gt; 0), C24 - E7 / 2, C24 + E7 / 2 - IF(C7 &gt; 0, E7, 0)), 0)</f>
        <v>0</v>
      </c>
      <c r="H24" s="5">
        <f xml:space="preserve"> IF(D24 &gt; 0, IF(B6 &gt; 0, D24 + E7, IF(B7 &gt; 0, D24, D24 - E7)), 0)</f>
        <v>0</v>
      </c>
      <c r="I24" s="5">
        <f xml:space="preserve"> IF(E24 &gt; 0, IF(C7 &gt; 0, E24, IF(C6 &gt; 0, E24 + E7, E24 - E7)), 0)</f>
        <v>0</v>
      </c>
    </row>
    <row r="25" spans="1:9" x14ac:dyDescent="0.2">
      <c r="A25" s="1" t="s">
        <v>4</v>
      </c>
      <c r="B25" s="3">
        <f xml:space="preserve"> B3 / 2</f>
        <v>180</v>
      </c>
      <c r="C25" s="3">
        <f xml:space="preserve"> C3 / 2 - IF(E6, C6, 0)</f>
        <v>135</v>
      </c>
      <c r="D25" s="3">
        <f xml:space="preserve"> C4 / 2</f>
        <v>135</v>
      </c>
      <c r="F25" s="5">
        <f xml:space="preserve"> B25</f>
        <v>180</v>
      </c>
      <c r="G25" s="5">
        <f xml:space="preserve"> C25</f>
        <v>135</v>
      </c>
      <c r="H25" s="5">
        <f xml:space="preserve"> D25 - E7 / 2</f>
        <v>133</v>
      </c>
    </row>
    <row r="26" spans="1:9" x14ac:dyDescent="0.2">
      <c r="A26" s="1" t="s">
        <v>5</v>
      </c>
      <c r="B26" s="3">
        <f xml:space="preserve"> B25 - D25 - D26</f>
        <v>22.5</v>
      </c>
      <c r="C26" s="3">
        <f xml:space="preserve"> C25</f>
        <v>135</v>
      </c>
      <c r="D26" s="3">
        <f xml:space="preserve"> (H4 - I4) / 4</f>
        <v>22.5</v>
      </c>
      <c r="F26" s="5">
        <f xml:space="preserve"> B26 + E7 / 2</f>
        <v>24.5</v>
      </c>
      <c r="G26" s="5">
        <f xml:space="preserve"> C26</f>
        <v>135</v>
      </c>
      <c r="H26" s="5">
        <f xml:space="preserve"> D26</f>
        <v>22.5</v>
      </c>
    </row>
    <row r="27" spans="1:9" x14ac:dyDescent="0.2">
      <c r="A27" s="1" t="s">
        <v>6</v>
      </c>
      <c r="B27" s="3">
        <f xml:space="preserve"> B25 + D25 + D27</f>
        <v>337.5</v>
      </c>
      <c r="C27" s="3">
        <f xml:space="preserve"> C25</f>
        <v>135</v>
      </c>
      <c r="D27" s="3">
        <f>D26</f>
        <v>22.5</v>
      </c>
      <c r="F27" s="5">
        <f xml:space="preserve"> B27 - E7 / 2</f>
        <v>335.5</v>
      </c>
      <c r="G27" s="5">
        <f xml:space="preserve"> C27</f>
        <v>135</v>
      </c>
      <c r="H27" s="5">
        <f xml:space="preserve"> H26</f>
        <v>22.5</v>
      </c>
    </row>
    <row r="28" spans="1:9" x14ac:dyDescent="0.2">
      <c r="A28" s="1" t="s">
        <v>43</v>
      </c>
      <c r="B28" s="3">
        <f xml:space="preserve"> IF(E28 &gt; 0, B22 + (B4 - H4) / 2, 0)</f>
        <v>0</v>
      </c>
      <c r="C28" s="3">
        <f xml:space="preserve"> IF(E28 &gt; 0, C22, 0)</f>
        <v>0</v>
      </c>
      <c r="D28" s="20"/>
      <c r="E28" s="3">
        <f xml:space="preserve"> IF(D29 &gt; 0, C22 + E22, 0)</f>
        <v>0</v>
      </c>
      <c r="F28" s="5">
        <f xml:space="preserve"> IF(E28 &gt; 0, B28 + E7 / 2, 0)</f>
        <v>0</v>
      </c>
      <c r="G28" s="5">
        <f xml:space="preserve"> IF(E28 &gt; 0, C28 + E7 / 2, 0)</f>
        <v>0</v>
      </c>
      <c r="H28" s="20"/>
      <c r="I28" s="5">
        <f xml:space="preserve"> IF(E28 &gt; 0, E28 - E7 / 2, 0)</f>
        <v>0</v>
      </c>
    </row>
    <row r="29" spans="1:9" x14ac:dyDescent="0.2">
      <c r="A29" s="1" t="s">
        <v>27</v>
      </c>
      <c r="B29" s="3">
        <f xml:space="preserve"> IF(D29 &gt; 0, B26 - D26 - D29, 0)</f>
        <v>0</v>
      </c>
      <c r="C29" s="3">
        <f xml:space="preserve"> IF(D29 &gt; 0, C25, 0)</f>
        <v>0</v>
      </c>
      <c r="D29" s="3">
        <f xml:space="preserve"> (H5 - H4) / 4</f>
        <v>0</v>
      </c>
      <c r="F29" s="5">
        <f xml:space="preserve"> IF(D29 &gt; 0, B29 + E7 / 2, 0)</f>
        <v>0</v>
      </c>
      <c r="G29" s="5">
        <f xml:space="preserve"> C29</f>
        <v>0</v>
      </c>
      <c r="H29" s="5">
        <f xml:space="preserve"> D29</f>
        <v>0</v>
      </c>
    </row>
    <row r="30" spans="1:9" x14ac:dyDescent="0.2">
      <c r="A30" s="1" t="s">
        <v>44</v>
      </c>
      <c r="B30" s="3">
        <f xml:space="preserve"> IF(E30 &gt; 0, B22 + D22 - (B4 - H4) / 2, 0)</f>
        <v>0</v>
      </c>
      <c r="C30" s="3">
        <f xml:space="preserve"> IF(E30 &gt; 0, C22, 0)</f>
        <v>0</v>
      </c>
      <c r="D30" s="20"/>
      <c r="E30" s="3">
        <f xml:space="preserve"> IF(D31 &gt; 0, C22 + E22, 0)</f>
        <v>0</v>
      </c>
      <c r="F30" s="5">
        <f xml:space="preserve"> IF(E30 &gt; 0, B30 - E7 / 2, 0)</f>
        <v>0</v>
      </c>
      <c r="G30" s="5">
        <f xml:space="preserve"> IF(E30 &gt; 0, C30 + E7 / 2, 0)</f>
        <v>0</v>
      </c>
      <c r="H30" s="20"/>
      <c r="I30" s="5">
        <f xml:space="preserve"> IF(E30 &gt; 0, E30 - E7 / 2, 0)</f>
        <v>0</v>
      </c>
    </row>
    <row r="31" spans="1:9" x14ac:dyDescent="0.2">
      <c r="A31" s="1" t="s">
        <v>28</v>
      </c>
      <c r="B31" s="3">
        <f xml:space="preserve"> IF(D31 &gt; 0, B27 + D27 + D31, 0)</f>
        <v>0</v>
      </c>
      <c r="C31" s="3">
        <f xml:space="preserve"> IF(D31 &gt; 0, C25, 0)</f>
        <v>0</v>
      </c>
      <c r="D31" s="3">
        <f xml:space="preserve"> D29</f>
        <v>0</v>
      </c>
      <c r="F31" s="5">
        <f xml:space="preserve"> IF(D31 &gt; 0, B31 - E7 / 2, 0)</f>
        <v>0</v>
      </c>
      <c r="G31" s="5">
        <f xml:space="preserve"> C31</f>
        <v>0</v>
      </c>
      <c r="H31" s="5">
        <f xml:space="preserve"> H29</f>
        <v>0</v>
      </c>
    </row>
    <row r="32" spans="1:9" x14ac:dyDescent="0.2">
      <c r="A32" s="1" t="s">
        <v>45</v>
      </c>
      <c r="B32" s="3">
        <f xml:space="preserve"> IF(E32 &gt; 0, B22 + (B4 - H5) / 2, 0)</f>
        <v>0</v>
      </c>
      <c r="C32" s="3">
        <f xml:space="preserve"> IF(E32 &gt; 0, C22, 0)</f>
        <v>0</v>
      </c>
      <c r="D32" s="20"/>
      <c r="E32" s="3">
        <f xml:space="preserve"> IF(D33 &gt; 0, C22 + E22, 0)</f>
        <v>0</v>
      </c>
      <c r="F32" s="5">
        <f xml:space="preserve"> IF(E32 &gt; 0, B32 + E7 / 2, 0)</f>
        <v>0</v>
      </c>
      <c r="G32" s="5">
        <f xml:space="preserve"> IF(E32 &gt; 0, C32 + E7 / 2, 0)</f>
        <v>0</v>
      </c>
      <c r="H32" s="20"/>
      <c r="I32" s="5">
        <f xml:space="preserve"> IF(E32 &gt; 0, E32 - E7 / 2, 0)</f>
        <v>0</v>
      </c>
    </row>
    <row r="33" spans="1:9" x14ac:dyDescent="0.2">
      <c r="A33" s="1" t="s">
        <v>29</v>
      </c>
      <c r="B33" s="3">
        <f xml:space="preserve"> IF(D33 &gt; 0, B29 - D29 - D33, 0)</f>
        <v>0</v>
      </c>
      <c r="C33" s="3">
        <f xml:space="preserve"> IF(D33 &gt; 0, C25, 0)</f>
        <v>0</v>
      </c>
      <c r="D33" s="3">
        <f xml:space="preserve"> (H6 - H5) / 4</f>
        <v>0</v>
      </c>
      <c r="F33" s="5">
        <f xml:space="preserve"> IF(D33 &gt; 0, B33 + E7 / 2, 0)</f>
        <v>0</v>
      </c>
      <c r="G33" s="5">
        <f xml:space="preserve"> C33</f>
        <v>0</v>
      </c>
      <c r="H33" s="5">
        <f xml:space="preserve"> D33</f>
        <v>0</v>
      </c>
    </row>
    <row r="34" spans="1:9" x14ac:dyDescent="0.2">
      <c r="A34" s="1" t="s">
        <v>46</v>
      </c>
      <c r="B34" s="3">
        <f xml:space="preserve"> IF(E34 &gt; 0, B22 + D22 - (B4 - H5) / 2, 0)</f>
        <v>0</v>
      </c>
      <c r="C34" s="3">
        <f xml:space="preserve"> IF(E34 &gt; 0, C22, 0)</f>
        <v>0</v>
      </c>
      <c r="D34" s="20"/>
      <c r="E34" s="3">
        <f xml:space="preserve"> IF(D35 &gt; 0, C22 + E22, 0)</f>
        <v>0</v>
      </c>
      <c r="F34" s="5">
        <f xml:space="preserve"> IF(E34 &gt; 0, B34 - E7 / 2, 0)</f>
        <v>0</v>
      </c>
      <c r="G34" s="5">
        <f xml:space="preserve"> IF(E34 &gt; 0, C34 + E7 / 2, 0)</f>
        <v>0</v>
      </c>
      <c r="H34" s="20"/>
      <c r="I34" s="5">
        <f xml:space="preserve"> IF(E34 &gt; 0, E34 - E7 / 2, 0)</f>
        <v>0</v>
      </c>
    </row>
    <row r="35" spans="1:9" x14ac:dyDescent="0.2">
      <c r="A35" s="1" t="s">
        <v>30</v>
      </c>
      <c r="B35" s="3">
        <f xml:space="preserve"> IF(D35 &gt; 0, B31 + D31 + D35, 0)</f>
        <v>0</v>
      </c>
      <c r="C35" s="3">
        <f xml:space="preserve"> IF(D35 &gt; 0, C25, 0)</f>
        <v>0</v>
      </c>
      <c r="D35" s="3">
        <f xml:space="preserve"> D33</f>
        <v>0</v>
      </c>
      <c r="F35" s="5">
        <f xml:space="preserve"> IF(D35 &gt; 0, B35 - E7 / 2, 0)</f>
        <v>0</v>
      </c>
      <c r="G35" s="5">
        <f xml:space="preserve"> C35</f>
        <v>0</v>
      </c>
      <c r="H35" s="5">
        <f xml:space="preserve"> H33</f>
        <v>0</v>
      </c>
    </row>
    <row r="36" spans="1:9" x14ac:dyDescent="0.2">
      <c r="A36" s="1" t="s">
        <v>48</v>
      </c>
      <c r="B36" s="3">
        <f xml:space="preserve"> IF(E36 &gt; 0, B22 + (B4 - H6) / 2, 0)</f>
        <v>0</v>
      </c>
      <c r="C36" s="3">
        <f xml:space="preserve"> IF(E36 &gt; 0, C22, 0)</f>
        <v>0</v>
      </c>
      <c r="D36" s="20"/>
      <c r="E36" s="3">
        <f xml:space="preserve"> IF(D37 &gt; 0, C22 + E22, 0)</f>
        <v>0</v>
      </c>
      <c r="F36" s="5">
        <f xml:space="preserve"> IF(E36 &gt; 0, B36 + E7 / 2, 0)</f>
        <v>0</v>
      </c>
      <c r="G36" s="5">
        <f xml:space="preserve"> IF(E36 &gt; 0, C36 + E7 / 2, 0)</f>
        <v>0</v>
      </c>
      <c r="H36" s="20"/>
      <c r="I36" s="5">
        <f xml:space="preserve"> IF(E36 &gt; 0, E36 - E7 / 2, 0)</f>
        <v>0</v>
      </c>
    </row>
    <row r="37" spans="1:9" x14ac:dyDescent="0.2">
      <c r="A37" s="1" t="s">
        <v>40</v>
      </c>
      <c r="B37" s="3">
        <f xml:space="preserve"> IF(D37 &gt; 0, B33 - D33 - D37, 0)</f>
        <v>0</v>
      </c>
      <c r="C37" s="3">
        <f xml:space="preserve"> IF(D37 &gt; 0, C25, 0)</f>
        <v>0</v>
      </c>
      <c r="D37" s="3">
        <f xml:space="preserve"> (H7 - H6) / 4</f>
        <v>0</v>
      </c>
      <c r="F37" s="5">
        <f xml:space="preserve"> IF(D37 &gt; 0, B37 + E7 / 2, 0)</f>
        <v>0</v>
      </c>
      <c r="G37" s="5">
        <f xml:space="preserve"> C37</f>
        <v>0</v>
      </c>
      <c r="H37" s="5">
        <f xml:space="preserve"> D37</f>
        <v>0</v>
      </c>
    </row>
    <row r="38" spans="1:9" x14ac:dyDescent="0.2">
      <c r="A38" s="1" t="s">
        <v>49</v>
      </c>
      <c r="B38" s="3">
        <f xml:space="preserve"> IF(E38 &gt; 0, B22 + D22 - (B4 - H6) / 2, 0)</f>
        <v>0</v>
      </c>
      <c r="C38" s="3">
        <f xml:space="preserve"> IF(E38 &gt; 0, C22, 0)</f>
        <v>0</v>
      </c>
      <c r="D38" s="20"/>
      <c r="E38" s="3">
        <f xml:space="preserve"> IF(D39 &gt; 0, C22 + E22, 0)</f>
        <v>0</v>
      </c>
      <c r="F38" s="5">
        <f xml:space="preserve"> IF(E38 &gt; 0, B38 - E7 / 2, 0)</f>
        <v>0</v>
      </c>
      <c r="G38" s="5">
        <f xml:space="preserve"> IF(E38 &gt; 0, C38 + E7 / 2, 0)</f>
        <v>0</v>
      </c>
      <c r="H38" s="20"/>
      <c r="I38" s="5">
        <f xml:space="preserve"> IF(E38 &gt; 0, E38 - E7 / 2, 0)</f>
        <v>0</v>
      </c>
    </row>
    <row r="39" spans="1:9" x14ac:dyDescent="0.2">
      <c r="A39" s="1" t="s">
        <v>41</v>
      </c>
      <c r="B39" s="3">
        <f xml:space="preserve"> IF(D39 &gt; 0, B35 + D35 + D39, 0)</f>
        <v>0</v>
      </c>
      <c r="C39" s="3">
        <f xml:space="preserve"> IF(D39 &gt; 0, C25, 0)</f>
        <v>0</v>
      </c>
      <c r="D39" s="3">
        <f xml:space="preserve"> D37</f>
        <v>0</v>
      </c>
      <c r="F39" s="5">
        <f xml:space="preserve"> IF(D39 &gt; 0, B39 - E7 / 2, 0)</f>
        <v>0</v>
      </c>
      <c r="G39" s="5">
        <f xml:space="preserve"> C39</f>
        <v>0</v>
      </c>
      <c r="H39" s="5">
        <f xml:space="preserve"> H37</f>
        <v>0</v>
      </c>
    </row>
    <row r="40" spans="1:9" x14ac:dyDescent="0.2">
      <c r="A40" s="1" t="s">
        <v>17</v>
      </c>
      <c r="B40" s="3">
        <v>0</v>
      </c>
      <c r="C40" s="3">
        <v>0</v>
      </c>
      <c r="D40" s="3">
        <f xml:space="preserve"> IF(C6 &gt; 0, IF(E6, 0, B3), B6)</f>
        <v>0</v>
      </c>
      <c r="E40" s="3">
        <f xml:space="preserve"> IF(B6 &gt; 0, C3, IF(E6, 0, C6))</f>
        <v>0</v>
      </c>
      <c r="F40" s="5">
        <f xml:space="preserve"> IF(D40 &gt; 0, B40 + E7 / 2, 0)</f>
        <v>0</v>
      </c>
      <c r="G40" s="5">
        <f xml:space="preserve"> IF(E40 &gt; 0, C40 + E7 / 2, 0)</f>
        <v>0</v>
      </c>
      <c r="H40" s="5">
        <f xml:space="preserve"> IF(D40 &gt; 0, D40 - E7, 0)</f>
        <v>0</v>
      </c>
      <c r="I40" s="5">
        <f xml:space="preserve"> IF(E40 &gt; 0, E40 - E7, 0)</f>
        <v>0</v>
      </c>
    </row>
    <row r="41" spans="1:9" x14ac:dyDescent="0.2">
      <c r="A41" s="1" t="s">
        <v>18</v>
      </c>
      <c r="B41" s="3">
        <f xml:space="preserve"> IF(B6 &gt; 0, B6 + B4, 0)</f>
        <v>0</v>
      </c>
      <c r="C41" s="3">
        <f xml:space="preserve"> IF(C6 &gt; 0, IF(E6, C4, C6 + C4), 0)</f>
        <v>0</v>
      </c>
      <c r="D41" s="3">
        <f xml:space="preserve"> IF(C6 &gt; 0, B3, B6)</f>
        <v>0</v>
      </c>
      <c r="E41" s="3">
        <f xml:space="preserve"> IF(B6 &gt; 0, C3, IF(E6, C6 * 2, C6))</f>
        <v>0</v>
      </c>
      <c r="F41" s="5">
        <f xml:space="preserve"> IF(D41 &gt; 0, B41 + E7 / 2, 0)</f>
        <v>0</v>
      </c>
      <c r="G41" s="5">
        <f xml:space="preserve"> IF(E41 &gt; 0, C41 + E7 / 2, 0)</f>
        <v>0</v>
      </c>
      <c r="H41" s="5">
        <f xml:space="preserve"> IF(D41 &gt; 0, D41 - E7, 0)</f>
        <v>0</v>
      </c>
      <c r="I41" s="5">
        <f xml:space="preserve"> IF(E41 &gt; 0, E41 - E7, 0)</f>
        <v>0</v>
      </c>
    </row>
  </sheetData>
  <sheetProtection sheet="1" objects="1" scenarios="1"/>
  <mergeCells count="1">
    <mergeCell ref="A1:I1"/>
  </mergeCells>
  <pageMargins left="0.7" right="0.7" top="0.75" bottom="0.75" header="0.3" footer="0.3"/>
  <ignoredErrors>
    <ignoredError sqref="D33 D37 B37 B31 B33 B35 G28 G30 G32 G34 G36 G38" 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3</xdr:col>
                    <xdr:colOff>800100</xdr:colOff>
                    <xdr:row>5</xdr:row>
                    <xdr:rowOff>0</xdr:rowOff>
                  </from>
                  <to>
                    <xdr:col>5</xdr:col>
                    <xdr:colOff>25400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Wolff</dc:creator>
  <cp:lastModifiedBy>Christian Wolff</cp:lastModifiedBy>
  <dcterms:created xsi:type="dcterms:W3CDTF">2021-03-11T01:21:14Z</dcterms:created>
  <dcterms:modified xsi:type="dcterms:W3CDTF">2021-03-22T23:40:06Z</dcterms:modified>
</cp:coreProperties>
</file>